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16296" windowHeight="55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Sheet1!$A$1:$AI$25</definedName>
  </definedNames>
  <calcPr calcId="124519"/>
</workbook>
</file>

<file path=xl/calcChain.xml><?xml version="1.0" encoding="utf-8"?>
<calcChain xmlns="http://schemas.openxmlformats.org/spreadsheetml/2006/main">
  <c r="C48" i="1"/>
  <c r="B40"/>
  <c r="J46"/>
  <c r="G44"/>
  <c r="G42"/>
  <c r="G43"/>
  <c r="G41"/>
  <c r="R24"/>
  <c r="P24"/>
  <c r="N24"/>
  <c r="V24" s="1"/>
  <c r="R22"/>
  <c r="P22"/>
  <c r="N22"/>
  <c r="R20"/>
  <c r="P20"/>
  <c r="N20"/>
  <c r="V20" s="1"/>
  <c r="R18"/>
  <c r="P18"/>
  <c r="N18"/>
  <c r="X18" s="1"/>
  <c r="R16"/>
  <c r="P16"/>
  <c r="N16"/>
  <c r="V16" s="1"/>
  <c r="R6"/>
  <c r="R7"/>
  <c r="R8"/>
  <c r="R9"/>
  <c r="R5"/>
  <c r="N7"/>
  <c r="V7" s="1"/>
  <c r="N8"/>
  <c r="T8" s="1"/>
  <c r="N9"/>
  <c r="V9" s="1"/>
  <c r="N6"/>
  <c r="V6" s="1"/>
  <c r="P6"/>
  <c r="P7"/>
  <c r="P8"/>
  <c r="P9"/>
  <c r="P5"/>
  <c r="N5"/>
  <c r="V5" s="1"/>
  <c r="X20" l="1"/>
  <c r="X24"/>
  <c r="X16"/>
  <c r="T16"/>
  <c r="T20"/>
  <c r="Y20" s="1"/>
  <c r="Z20" s="1"/>
  <c r="AC20" s="1"/>
  <c r="T24"/>
  <c r="Y24" s="1"/>
  <c r="Z24" s="1"/>
  <c r="AC24" s="1"/>
  <c r="V18"/>
  <c r="T18"/>
  <c r="X22"/>
  <c r="V22"/>
  <c r="T22"/>
  <c r="X5"/>
  <c r="X6"/>
  <c r="T7"/>
  <c r="X7"/>
  <c r="X8"/>
  <c r="X9"/>
  <c r="T6"/>
  <c r="T9"/>
  <c r="T5"/>
  <c r="Y5" s="1"/>
  <c r="Z5" s="1"/>
  <c r="AC5" s="1"/>
  <c r="V8"/>
  <c r="I13" l="1"/>
  <c r="Y9"/>
  <c r="Z9" s="1"/>
  <c r="AC9" s="1"/>
  <c r="Y22"/>
  <c r="Z22" s="1"/>
  <c r="AC22" s="1"/>
  <c r="Y16"/>
  <c r="Z16" s="1"/>
  <c r="AC16" s="1"/>
  <c r="Y8"/>
  <c r="Z8" s="1"/>
  <c r="AC8" s="1"/>
  <c r="Y6"/>
  <c r="Z6" s="1"/>
  <c r="AC6" s="1"/>
  <c r="Y7"/>
  <c r="Z7" s="1"/>
  <c r="AC7" s="1"/>
  <c r="J13" s="1"/>
  <c r="Y18"/>
  <c r="Z18" s="1"/>
  <c r="AC18" s="1"/>
  <c r="H13" l="1"/>
</calcChain>
</file>

<file path=xl/sharedStrings.xml><?xml version="1.0" encoding="utf-8"?>
<sst xmlns="http://schemas.openxmlformats.org/spreadsheetml/2006/main" count="279" uniqueCount="78">
  <si>
    <t>序
号</t>
    <phoneticPr fontId="1" type="noConversion"/>
  </si>
  <si>
    <t>月
份</t>
    <phoneticPr fontId="1" type="noConversion"/>
  </si>
  <si>
    <t>所属
部门</t>
    <phoneticPr fontId="1" type="noConversion"/>
  </si>
  <si>
    <t>职务</t>
    <phoneticPr fontId="1" type="noConversion"/>
  </si>
  <si>
    <t>姓名</t>
    <phoneticPr fontId="1" type="noConversion"/>
  </si>
  <si>
    <t>身份证号码</t>
    <phoneticPr fontId="1" type="noConversion"/>
  </si>
  <si>
    <t>入职时间</t>
    <phoneticPr fontId="1" type="noConversion"/>
  </si>
  <si>
    <t>转正时间</t>
    <phoneticPr fontId="1" type="noConversion"/>
  </si>
  <si>
    <t>基本
工资</t>
    <phoneticPr fontId="1" type="noConversion"/>
  </si>
  <si>
    <t>工龄
工资</t>
    <phoneticPr fontId="1" type="noConversion"/>
  </si>
  <si>
    <t>补贴</t>
    <phoneticPr fontId="1" type="noConversion"/>
  </si>
  <si>
    <t>奖金
提成</t>
    <phoneticPr fontId="1" type="noConversion"/>
  </si>
  <si>
    <t>月工资
标准</t>
    <phoneticPr fontId="1" type="noConversion"/>
  </si>
  <si>
    <t>全勤
天数</t>
    <phoneticPr fontId="1" type="noConversion"/>
  </si>
  <si>
    <t>出勤
天数</t>
    <phoneticPr fontId="1" type="noConversion"/>
  </si>
  <si>
    <t>迟到
分钟</t>
    <phoneticPr fontId="1" type="noConversion"/>
  </si>
  <si>
    <t>迟到
扣款</t>
    <phoneticPr fontId="1" type="noConversion"/>
  </si>
  <si>
    <t>病假
天数</t>
    <phoneticPr fontId="1" type="noConversion"/>
  </si>
  <si>
    <t>病假
扣款</t>
    <phoneticPr fontId="1" type="noConversion"/>
  </si>
  <si>
    <t xml:space="preserve">事假
天数
</t>
    <phoneticPr fontId="1" type="noConversion"/>
  </si>
  <si>
    <t>事假
扣款</t>
    <phoneticPr fontId="1" type="noConversion"/>
  </si>
  <si>
    <t>其他
天数</t>
    <phoneticPr fontId="1" type="noConversion"/>
  </si>
  <si>
    <t>扣款
合计</t>
    <phoneticPr fontId="1" type="noConversion"/>
  </si>
  <si>
    <t>考勤工资</t>
    <phoneticPr fontId="1" type="noConversion"/>
  </si>
  <si>
    <t>全勤
奖金</t>
    <phoneticPr fontId="1" type="noConversion"/>
  </si>
  <si>
    <t>其他
福利</t>
    <phoneticPr fontId="1" type="noConversion"/>
  </si>
  <si>
    <t>应发工资</t>
    <phoneticPr fontId="1" type="noConversion"/>
  </si>
  <si>
    <t>代扣
社保</t>
    <phoneticPr fontId="1" type="noConversion"/>
  </si>
  <si>
    <t>代扣住房
公积金</t>
    <phoneticPr fontId="1" type="noConversion"/>
  </si>
  <si>
    <t>代扣个人
所得税</t>
    <phoneticPr fontId="1" type="noConversion"/>
  </si>
  <si>
    <t>罚款等</t>
    <phoneticPr fontId="1" type="noConversion"/>
  </si>
  <si>
    <t>实发工资</t>
    <phoneticPr fontId="1" type="noConversion"/>
  </si>
  <si>
    <t>备注</t>
    <phoneticPr fontId="1" type="noConversion"/>
  </si>
  <si>
    <t>公司名称：广东恒企皮具商贸有限公司</t>
    <phoneticPr fontId="1" type="noConversion"/>
  </si>
  <si>
    <t>工资表</t>
    <phoneticPr fontId="1" type="noConversion"/>
  </si>
  <si>
    <t>年</t>
    <phoneticPr fontId="1" type="noConversion"/>
  </si>
  <si>
    <t>月</t>
    <phoneticPr fontId="1" type="noConversion"/>
  </si>
  <si>
    <t>出纳</t>
    <phoneticPr fontId="1" type="noConversion"/>
  </si>
  <si>
    <t>人力资源总监</t>
    <phoneticPr fontId="1" type="noConversion"/>
  </si>
  <si>
    <t>制表人</t>
    <phoneticPr fontId="1" type="noConversion"/>
  </si>
  <si>
    <t xml:space="preserve">             单位： 元</t>
    <phoneticPr fontId="1" type="noConversion"/>
  </si>
  <si>
    <t>总经理</t>
    <phoneticPr fontId="1" type="noConversion"/>
  </si>
  <si>
    <t>副总经理</t>
    <phoneticPr fontId="1" type="noConversion"/>
  </si>
  <si>
    <t xml:space="preserve">文员 </t>
    <phoneticPr fontId="1" type="noConversion"/>
  </si>
  <si>
    <t xml:space="preserve">主管  </t>
    <phoneticPr fontId="1" type="noConversion"/>
  </si>
  <si>
    <t xml:space="preserve">总经办  </t>
    <phoneticPr fontId="1" type="noConversion"/>
  </si>
  <si>
    <t xml:space="preserve">人事行政部 </t>
    <phoneticPr fontId="1" type="noConversion"/>
  </si>
  <si>
    <t xml:space="preserve">陈琦 </t>
    <phoneticPr fontId="1" type="noConversion"/>
  </si>
  <si>
    <t xml:space="preserve">王勇 </t>
    <phoneticPr fontId="1" type="noConversion"/>
  </si>
  <si>
    <t>刘芳</t>
    <phoneticPr fontId="1" type="noConversion"/>
  </si>
  <si>
    <t>胡娟</t>
    <phoneticPr fontId="1" type="noConversion"/>
  </si>
  <si>
    <t>陈剑锋</t>
    <phoneticPr fontId="1" type="noConversion"/>
  </si>
  <si>
    <t>440111197611123419</t>
    <phoneticPr fontId="1" type="noConversion"/>
  </si>
  <si>
    <t>430721197305157426</t>
    <phoneticPr fontId="1" type="noConversion"/>
  </si>
  <si>
    <t>410203199007237120</t>
    <phoneticPr fontId="1" type="noConversion"/>
  </si>
  <si>
    <t>440111197001129851</t>
    <phoneticPr fontId="1" type="noConversion"/>
  </si>
  <si>
    <t>430721197904014156</t>
    <phoneticPr fontId="1" type="noConversion"/>
  </si>
  <si>
    <t>-</t>
    <phoneticPr fontId="1" type="noConversion"/>
  </si>
  <si>
    <t>其他扣款</t>
    <phoneticPr fontId="1" type="noConversion"/>
  </si>
  <si>
    <t>总经理：陈绮</t>
    <phoneticPr fontId="1" type="noConversion"/>
  </si>
  <si>
    <t>财务总监：</t>
    <phoneticPr fontId="1" type="noConversion"/>
  </si>
  <si>
    <t>班级</t>
    <phoneticPr fontId="1" type="noConversion"/>
  </si>
  <si>
    <t>姓名</t>
    <phoneticPr fontId="1" type="noConversion"/>
  </si>
  <si>
    <t>级别</t>
    <phoneticPr fontId="1" type="noConversion"/>
  </si>
  <si>
    <t>年纪</t>
    <phoneticPr fontId="1" type="noConversion"/>
  </si>
  <si>
    <t>年级</t>
    <phoneticPr fontId="1" type="noConversion"/>
  </si>
  <si>
    <t>超过30000的人数</t>
    <phoneticPr fontId="1" type="noConversion"/>
  </si>
  <si>
    <t>&lt;</t>
    <phoneticPr fontId="1" type="noConversion"/>
  </si>
  <si>
    <t>13213213654646464</t>
    <phoneticPr fontId="1" type="noConversion"/>
  </si>
  <si>
    <t>基本
工资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</si>
  <si>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</si>
  <si>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</si>
  <si>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</si>
  <si>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</si>
  <si>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</si>
  <si>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</si>
  <si>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</si>
  <si>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b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</si>
</sst>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>
      <alignment vertical="center"/>
    </xf>
    <xf numFmtId="14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2</xdr:col>
      <xdr:colOff>7620</xdr:colOff>
      <xdr:row>2</xdr:row>
      <xdr:rowOff>0</xdr:rowOff>
    </xdr:to>
    <xdr:cxnSp macro="">
      <xdr:nvCxnSpPr>
        <xdr:cNvPr id="3" name="直接连接符 2"/>
        <xdr:cNvCxnSpPr/>
      </xdr:nvCxnSpPr>
      <xdr:spPr>
        <a:xfrm>
          <a:off x="22860" y="22860"/>
          <a:ext cx="1203960" cy="342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</xdr:colOff>
      <xdr:row>11</xdr:row>
      <xdr:rowOff>22860</xdr:rowOff>
    </xdr:from>
    <xdr:to>
      <xdr:col>1</xdr:col>
      <xdr:colOff>579120</xdr:colOff>
      <xdr:row>12</xdr:row>
      <xdr:rowOff>175260</xdr:rowOff>
    </xdr:to>
    <xdr:cxnSp macro="">
      <xdr:nvCxnSpPr>
        <xdr:cNvPr id="5" name="直接连接符 4"/>
        <xdr:cNvCxnSpPr/>
      </xdr:nvCxnSpPr>
      <xdr:spPr>
        <a:xfrm>
          <a:off x="640080" y="2034540"/>
          <a:ext cx="548640" cy="3352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11</xdr:row>
      <xdr:rowOff>0</xdr:rowOff>
    </xdr:from>
    <xdr:to>
      <xdr:col>4</xdr:col>
      <xdr:colOff>53340</xdr:colOff>
      <xdr:row>13</xdr:row>
      <xdr:rowOff>0</xdr:rowOff>
    </xdr:to>
    <xdr:cxnSp macro="">
      <xdr:nvCxnSpPr>
        <xdr:cNvPr id="7" name="直接连接符 6"/>
        <xdr:cNvCxnSpPr/>
      </xdr:nvCxnSpPr>
      <xdr:spPr>
        <a:xfrm>
          <a:off x="617220" y="2011680"/>
          <a:ext cx="1874520" cy="365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0</xdr:row>
      <xdr:rowOff>15240</xdr:rowOff>
    </xdr:from>
    <xdr:to>
      <xdr:col>5</xdr:col>
      <xdr:colOff>7620</xdr:colOff>
      <xdr:row>1</xdr:row>
      <xdr:rowOff>160020</xdr:rowOff>
    </xdr:to>
    <xdr:cxnSp macro="">
      <xdr:nvCxnSpPr>
        <xdr:cNvPr id="9" name="直接连接符 8"/>
        <xdr:cNvCxnSpPr/>
      </xdr:nvCxnSpPr>
      <xdr:spPr>
        <a:xfrm>
          <a:off x="2438400" y="15240"/>
          <a:ext cx="617220" cy="327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</xdr:colOff>
      <xdr:row>2</xdr:row>
      <xdr:rowOff>7620</xdr:rowOff>
    </xdr:from>
    <xdr:to>
      <xdr:col>6</xdr:col>
      <xdr:colOff>15240</xdr:colOff>
      <xdr:row>4</xdr:row>
      <xdr:rowOff>7620</xdr:rowOff>
    </xdr:to>
    <xdr:cxnSp macro="">
      <xdr:nvCxnSpPr>
        <xdr:cNvPr id="11" name="直接连接符 10"/>
        <xdr:cNvCxnSpPr/>
      </xdr:nvCxnSpPr>
      <xdr:spPr>
        <a:xfrm>
          <a:off x="3063240" y="373380"/>
          <a:ext cx="609600" cy="365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</xdr:row>
      <xdr:rowOff>175260</xdr:rowOff>
    </xdr:from>
    <xdr:to>
      <xdr:col>7</xdr:col>
      <xdr:colOff>15240</xdr:colOff>
      <xdr:row>4</xdr:row>
      <xdr:rowOff>0</xdr:rowOff>
    </xdr:to>
    <xdr:cxnSp macro="">
      <xdr:nvCxnSpPr>
        <xdr:cNvPr id="13" name="直接连接符 12"/>
        <xdr:cNvCxnSpPr/>
      </xdr:nvCxnSpPr>
      <xdr:spPr>
        <a:xfrm>
          <a:off x="3048000" y="358140"/>
          <a:ext cx="1234440" cy="373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tabSelected="1" topLeftCell="A34" workbookViewId="0">
      <selection activeCell="D48" sqref="D48"/>
    </sheetView>
  </sheetViews>
  <sheetFormatPr defaultRowHeight="14.4"/>
  <cols>
    <col min="1" max="1" width="3.21875" customWidth="1"/>
    <col min="2" max="2" width="2.88671875" customWidth="1"/>
    <col min="3" max="3" width="10" customWidth="1"/>
    <col min="4" max="4" width="8.33203125" customWidth="1"/>
    <col min="5" max="5" width="9.5546875" customWidth="1"/>
    <col min="6" max="6" width="6.44140625" hidden="1" customWidth="1"/>
    <col min="7" max="7" width="20.6640625" customWidth="1"/>
    <col min="8" max="8" width="12.109375" bestFit="1" customWidth="1"/>
    <col min="9" max="9" width="10.77734375" customWidth="1"/>
    <col min="10" max="10" width="10.88671875" customWidth="1"/>
    <col min="11" max="11" width="4.109375" customWidth="1"/>
    <col min="12" max="12" width="14.44140625" customWidth="1"/>
    <col min="13" max="13" width="7.44140625" customWidth="1"/>
    <col min="14" max="14" width="6.77734375" customWidth="1"/>
    <col min="15" max="15" width="4.44140625" customWidth="1"/>
    <col min="16" max="16" width="3.21875" customWidth="1"/>
    <col min="17" max="17" width="3.44140625" customWidth="1"/>
    <col min="18" max="18" width="3.109375" customWidth="1"/>
    <col min="19" max="19" width="3.88671875" customWidth="1"/>
    <col min="20" max="20" width="4.21875" customWidth="1"/>
    <col min="21" max="21" width="3.21875" customWidth="1"/>
    <col min="22" max="22" width="4" customWidth="1"/>
    <col min="23" max="24" width="3.21875" customWidth="1"/>
    <col min="25" max="25" width="3.44140625" customWidth="1"/>
    <col min="26" max="26" width="7.88671875" customWidth="1"/>
    <col min="27" max="28" width="3.44140625" customWidth="1"/>
    <col min="29" max="29" width="6.5546875" customWidth="1"/>
    <col min="30" max="30" width="7" customWidth="1"/>
    <col min="31" max="31" width="5.44140625" customWidth="1"/>
    <col min="32" max="32" width="5" customWidth="1"/>
    <col min="33" max="33" width="4.44140625" customWidth="1"/>
    <col min="34" max="34" width="5.88671875" customWidth="1"/>
    <col min="35" max="35" width="5.77734375" customWidth="1"/>
    <col min="36" max="36" width="8.88671875" hidden="1" customWidth="1"/>
  </cols>
  <sheetData>
    <row r="1" spans="1:35" ht="22.95" customHeight="1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6" t="s">
        <v>33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4" t="s">
        <v>40</v>
      </c>
      <c r="AH2" s="25"/>
      <c r="AI2" s="25"/>
    </row>
    <row r="3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/>
      <c r="N3" s="4"/>
      <c r="O3" s="4"/>
      <c r="P3" s="4" t="s">
        <v>35</v>
      </c>
      <c r="Q3" s="5"/>
      <c r="R3" s="5" t="s">
        <v>36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4.6" customHeight="1">
      <c r="A4" s="9" t="s">
        <v>0</v>
      </c>
      <c r="B4" s="9" t="s">
        <v>1</v>
      </c>
      <c r="C4" s="9" t="s">
        <v>2</v>
      </c>
      <c r="D4" s="10" t="s">
        <v>3</v>
      </c>
      <c r="E4" s="10" t="s">
        <v>4</v>
      </c>
      <c r="F4" s="10"/>
      <c r="G4" s="10" t="s">
        <v>5</v>
      </c>
      <c r="H4" s="10" t="s">
        <v>6</v>
      </c>
      <c r="I4" s="10" t="s">
        <v>7</v>
      </c>
      <c r="J4" s="9" t="s">
        <v>8</v>
      </c>
      <c r="K4" s="9" t="s">
        <v>9</v>
      </c>
      <c r="L4" s="10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58</v>
      </c>
      <c r="Y4" s="9" t="s">
        <v>22</v>
      </c>
      <c r="Z4" s="10" t="s">
        <v>23</v>
      </c>
      <c r="AA4" s="9" t="s">
        <v>24</v>
      </c>
      <c r="AB4" s="9" t="s">
        <v>25</v>
      </c>
      <c r="AC4" s="10" t="s">
        <v>26</v>
      </c>
      <c r="AD4" s="9" t="s">
        <v>27</v>
      </c>
      <c r="AE4" s="9" t="s">
        <v>28</v>
      </c>
      <c r="AF4" s="9" t="s">
        <v>29</v>
      </c>
      <c r="AG4" s="10" t="s">
        <v>30</v>
      </c>
      <c r="AH4" s="10" t="s">
        <v>31</v>
      </c>
      <c r="AI4" s="10" t="s">
        <v>32</v>
      </c>
    </row>
    <row r="5" spans="1:35">
      <c r="A5" s="1">
        <v>1</v>
      </c>
      <c r="B5" s="1">
        <v>11</v>
      </c>
      <c r="C5" s="1" t="s">
        <v>45</v>
      </c>
      <c r="D5" s="1" t="s">
        <v>41</v>
      </c>
      <c r="E5" s="1" t="s">
        <v>47</v>
      </c>
      <c r="F5" s="1"/>
      <c r="G5" s="11" t="s">
        <v>52</v>
      </c>
      <c r="H5" s="12">
        <v>41883</v>
      </c>
      <c r="I5" s="12">
        <v>41913</v>
      </c>
      <c r="J5" s="15">
        <v>30000</v>
      </c>
      <c r="K5" s="1">
        <v>0</v>
      </c>
      <c r="L5" s="1">
        <v>0</v>
      </c>
      <c r="M5" s="1">
        <v>3000</v>
      </c>
      <c r="N5" s="1">
        <f>J$5+$K$5+$L$5+$M$5</f>
        <v>33000</v>
      </c>
      <c r="O5" s="1">
        <v>30</v>
      </c>
      <c r="P5" s="1">
        <f>O5-S5-U5-W5</f>
        <v>30</v>
      </c>
      <c r="Q5" s="1">
        <v>0</v>
      </c>
      <c r="R5" s="1">
        <f>Q5*1</f>
        <v>0</v>
      </c>
      <c r="S5" s="1">
        <v>0</v>
      </c>
      <c r="T5" s="1">
        <f>S5*N5/O5*0.5</f>
        <v>0</v>
      </c>
      <c r="U5" s="1">
        <v>0</v>
      </c>
      <c r="V5" s="1">
        <f>U5*N5/O5*1</f>
        <v>0</v>
      </c>
      <c r="W5" s="1">
        <v>0</v>
      </c>
      <c r="X5" s="1">
        <f>W5*N5/O5*1.5</f>
        <v>0</v>
      </c>
      <c r="Y5" s="1">
        <f>R5+T5+V5+X5</f>
        <v>0</v>
      </c>
      <c r="Z5" s="1">
        <f>N5-Y5</f>
        <v>33000</v>
      </c>
      <c r="AA5" s="1">
        <v>50</v>
      </c>
      <c r="AB5" s="1">
        <v>0</v>
      </c>
      <c r="AC5" s="1">
        <f>Z5+M5</f>
        <v>36000</v>
      </c>
      <c r="AD5" s="1">
        <v>380.34</v>
      </c>
      <c r="AE5" s="1">
        <v>105</v>
      </c>
      <c r="AF5" s="1"/>
      <c r="AG5" s="1">
        <v>0</v>
      </c>
      <c r="AH5" s="1"/>
      <c r="AI5" s="1"/>
    </row>
    <row r="6" spans="1:35">
      <c r="A6" s="1">
        <v>2</v>
      </c>
      <c r="B6" s="1">
        <v>11</v>
      </c>
      <c r="C6" s="1" t="s">
        <v>45</v>
      </c>
      <c r="D6" s="1" t="s">
        <v>42</v>
      </c>
      <c r="E6" s="1" t="s">
        <v>48</v>
      </c>
      <c r="F6" s="1"/>
      <c r="G6" s="11" t="s">
        <v>55</v>
      </c>
      <c r="H6" s="12">
        <v>41883</v>
      </c>
      <c r="I6" s="12">
        <v>41913</v>
      </c>
      <c r="J6" s="1">
        <v>20000</v>
      </c>
      <c r="K6" s="1">
        <v>0</v>
      </c>
      <c r="L6" s="1">
        <v>0</v>
      </c>
      <c r="M6" s="1">
        <v>2000</v>
      </c>
      <c r="N6" s="1">
        <f>J6+K6+L6+M6</f>
        <v>22000</v>
      </c>
      <c r="O6" s="1">
        <v>30</v>
      </c>
      <c r="P6" s="1">
        <f>O6-S6-U6-W6</f>
        <v>30</v>
      </c>
      <c r="Q6" s="1">
        <v>0</v>
      </c>
      <c r="R6" s="1">
        <f t="shared" ref="R6:R9" si="0">Q6*1</f>
        <v>0</v>
      </c>
      <c r="S6" s="1">
        <v>0</v>
      </c>
      <c r="T6" s="1">
        <f t="shared" ref="T6:T9" si="1">S6*N6/O6*0.5</f>
        <v>0</v>
      </c>
      <c r="U6" s="1">
        <v>0</v>
      </c>
      <c r="V6" s="1">
        <f t="shared" ref="V6:V9" si="2">U6*N6/O6*1</f>
        <v>0</v>
      </c>
      <c r="W6" s="1">
        <v>0</v>
      </c>
      <c r="X6" s="1">
        <f t="shared" ref="X6:X9" si="3">W6*N6/O6*1.5</f>
        <v>0</v>
      </c>
      <c r="Y6" s="1">
        <f t="shared" ref="Y6:Y9" si="4">R6+T6+V6+X6</f>
        <v>0</v>
      </c>
      <c r="Z6" s="1">
        <f t="shared" ref="Z6:Z9" si="5">N6-Y6</f>
        <v>22000</v>
      </c>
      <c r="AA6" s="1">
        <v>50</v>
      </c>
      <c r="AB6" s="1">
        <v>0</v>
      </c>
      <c r="AC6" s="1">
        <f t="shared" ref="AC6:AC9" si="6">Z6+M6</f>
        <v>24000</v>
      </c>
      <c r="AD6" s="1">
        <v>380.34</v>
      </c>
      <c r="AE6" s="1">
        <v>105</v>
      </c>
      <c r="AF6" s="1"/>
      <c r="AG6" s="1">
        <v>0</v>
      </c>
      <c r="AH6" s="1"/>
      <c r="AI6" s="1"/>
    </row>
    <row r="7" spans="1:35">
      <c r="A7" s="1">
        <v>3</v>
      </c>
      <c r="B7" s="1">
        <v>11</v>
      </c>
      <c r="C7" s="1" t="s">
        <v>45</v>
      </c>
      <c r="D7" s="1" t="s">
        <v>42</v>
      </c>
      <c r="E7" s="1" t="s">
        <v>49</v>
      </c>
      <c r="F7" s="1"/>
      <c r="G7" s="11" t="s">
        <v>53</v>
      </c>
      <c r="H7" s="12">
        <v>41883</v>
      </c>
      <c r="I7" s="12">
        <v>41913</v>
      </c>
      <c r="J7" s="1">
        <v>20000</v>
      </c>
      <c r="K7" s="1">
        <v>0</v>
      </c>
      <c r="L7" s="1">
        <v>0</v>
      </c>
      <c r="M7" s="1">
        <v>2000</v>
      </c>
      <c r="N7" s="1">
        <f t="shared" ref="N7:N9" si="7">J7+K7+L7+M7</f>
        <v>22000</v>
      </c>
      <c r="O7" s="1">
        <v>30</v>
      </c>
      <c r="P7" s="1">
        <f>O7-S7-U7-W7</f>
        <v>30</v>
      </c>
      <c r="Q7" s="1">
        <v>0</v>
      </c>
      <c r="R7" s="1">
        <f t="shared" si="0"/>
        <v>0</v>
      </c>
      <c r="S7" s="1">
        <v>0</v>
      </c>
      <c r="T7" s="1">
        <f t="shared" si="1"/>
        <v>0</v>
      </c>
      <c r="U7" s="1">
        <v>0</v>
      </c>
      <c r="V7" s="1">
        <f t="shared" si="2"/>
        <v>0</v>
      </c>
      <c r="W7" s="1">
        <v>0</v>
      </c>
      <c r="X7" s="1">
        <f t="shared" si="3"/>
        <v>0</v>
      </c>
      <c r="Y7" s="1">
        <f t="shared" si="4"/>
        <v>0</v>
      </c>
      <c r="Z7" s="1">
        <f t="shared" si="5"/>
        <v>22000</v>
      </c>
      <c r="AA7" s="1">
        <v>50</v>
      </c>
      <c r="AB7" s="1">
        <v>0</v>
      </c>
      <c r="AC7" s="1">
        <f t="shared" si="6"/>
        <v>24000</v>
      </c>
      <c r="AD7" s="1">
        <v>380.34</v>
      </c>
      <c r="AE7" s="1">
        <v>105</v>
      </c>
      <c r="AF7" s="1"/>
      <c r="AG7" s="1">
        <v>0</v>
      </c>
      <c r="AH7" s="1"/>
      <c r="AI7" s="1"/>
    </row>
    <row r="8" spans="1:35">
      <c r="A8" s="1">
        <v>4</v>
      </c>
      <c r="B8" s="1">
        <v>11</v>
      </c>
      <c r="C8" s="1" t="s">
        <v>45</v>
      </c>
      <c r="D8" s="1" t="s">
        <v>43</v>
      </c>
      <c r="E8" s="1" t="s">
        <v>50</v>
      </c>
      <c r="F8" s="1"/>
      <c r="G8" s="11" t="s">
        <v>54</v>
      </c>
      <c r="H8" s="12">
        <v>41892</v>
      </c>
      <c r="I8" s="13" t="s">
        <v>57</v>
      </c>
      <c r="J8" s="1">
        <v>5000</v>
      </c>
      <c r="K8" s="1">
        <v>0</v>
      </c>
      <c r="L8" s="1">
        <v>0</v>
      </c>
      <c r="M8" s="1">
        <v>500</v>
      </c>
      <c r="N8" s="1">
        <f t="shared" si="7"/>
        <v>5500</v>
      </c>
      <c r="O8" s="1">
        <v>30</v>
      </c>
      <c r="P8" s="1">
        <f>O8-S8-U8-W8</f>
        <v>30</v>
      </c>
      <c r="Q8" s="1">
        <v>0</v>
      </c>
      <c r="R8" s="1">
        <f t="shared" si="0"/>
        <v>0</v>
      </c>
      <c r="S8" s="1">
        <v>0</v>
      </c>
      <c r="T8" s="1">
        <f t="shared" si="1"/>
        <v>0</v>
      </c>
      <c r="U8" s="1">
        <v>0</v>
      </c>
      <c r="V8" s="1">
        <f t="shared" si="2"/>
        <v>0</v>
      </c>
      <c r="W8" s="1">
        <v>0</v>
      </c>
      <c r="X8" s="1">
        <f t="shared" si="3"/>
        <v>0</v>
      </c>
      <c r="Y8" s="1">
        <f t="shared" si="4"/>
        <v>0</v>
      </c>
      <c r="Z8" s="1">
        <f t="shared" si="5"/>
        <v>5500</v>
      </c>
      <c r="AA8" s="1">
        <v>50</v>
      </c>
      <c r="AB8" s="1">
        <v>0</v>
      </c>
      <c r="AC8" s="1">
        <f t="shared" si="6"/>
        <v>6000</v>
      </c>
      <c r="AD8" s="1">
        <v>380.34</v>
      </c>
      <c r="AE8" s="1">
        <v>105</v>
      </c>
      <c r="AF8" s="1"/>
      <c r="AG8" s="1">
        <v>0</v>
      </c>
      <c r="AH8" s="1"/>
      <c r="AI8" s="1"/>
    </row>
    <row r="9" spans="1:35">
      <c r="A9" s="1">
        <v>5</v>
      </c>
      <c r="B9" s="1">
        <v>11</v>
      </c>
      <c r="C9" s="1" t="s">
        <v>46</v>
      </c>
      <c r="D9" s="1" t="s">
        <v>44</v>
      </c>
      <c r="E9" s="1" t="s">
        <v>51</v>
      </c>
      <c r="F9" s="1"/>
      <c r="G9" s="11" t="s">
        <v>56</v>
      </c>
      <c r="H9" s="12">
        <v>41883</v>
      </c>
      <c r="I9" s="14" t="s">
        <v>57</v>
      </c>
      <c r="J9" s="1">
        <v>10000</v>
      </c>
      <c r="K9" s="1">
        <v>0</v>
      </c>
      <c r="L9" s="1">
        <v>0</v>
      </c>
      <c r="M9" s="1">
        <v>1000</v>
      </c>
      <c r="N9" s="1">
        <f t="shared" si="7"/>
        <v>11000</v>
      </c>
      <c r="O9" s="1">
        <v>30</v>
      </c>
      <c r="P9" s="1">
        <f>O9-S9-U9-W9</f>
        <v>30</v>
      </c>
      <c r="Q9" s="1">
        <v>0</v>
      </c>
      <c r="R9" s="1">
        <f t="shared" si="0"/>
        <v>0</v>
      </c>
      <c r="S9" s="1">
        <v>0</v>
      </c>
      <c r="T9" s="1">
        <f t="shared" si="1"/>
        <v>0</v>
      </c>
      <c r="U9" s="1">
        <v>0</v>
      </c>
      <c r="V9" s="1">
        <f t="shared" si="2"/>
        <v>0</v>
      </c>
      <c r="W9" s="1">
        <v>0</v>
      </c>
      <c r="X9" s="1">
        <f t="shared" si="3"/>
        <v>0</v>
      </c>
      <c r="Y9" s="1">
        <f t="shared" si="4"/>
        <v>0</v>
      </c>
      <c r="Z9" s="1">
        <f t="shared" si="5"/>
        <v>11000</v>
      </c>
      <c r="AA9" s="1">
        <v>50</v>
      </c>
      <c r="AB9" s="1">
        <v>0</v>
      </c>
      <c r="AC9" s="1">
        <f t="shared" si="6"/>
        <v>12000</v>
      </c>
      <c r="AD9" s="1">
        <v>380.34</v>
      </c>
      <c r="AE9" s="1">
        <v>105</v>
      </c>
      <c r="AF9" s="1"/>
      <c r="AG9" s="1">
        <v>0</v>
      </c>
      <c r="AH9" s="1"/>
      <c r="AI9" s="1"/>
    </row>
    <row r="10" spans="1:35">
      <c r="A10" s="1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s="8"/>
      <c r="B11" s="8"/>
      <c r="C11" s="8" t="s">
        <v>59</v>
      </c>
      <c r="D11" s="8"/>
      <c r="E11" s="8"/>
      <c r="F11" s="8"/>
      <c r="G11" s="8"/>
      <c r="H11" s="8"/>
      <c r="I11" s="8" t="s">
        <v>60</v>
      </c>
      <c r="J11" s="8"/>
      <c r="K11" s="8"/>
      <c r="L11" s="8"/>
      <c r="M11" s="8"/>
      <c r="N11" s="8" t="s">
        <v>37</v>
      </c>
      <c r="O11" s="8"/>
      <c r="P11" s="8"/>
      <c r="Q11" s="8"/>
      <c r="R11" s="8"/>
      <c r="S11" s="8"/>
      <c r="T11" s="8"/>
      <c r="U11" s="8"/>
      <c r="V11" s="8"/>
      <c r="W11" s="8" t="s">
        <v>38</v>
      </c>
      <c r="X11" s="8"/>
      <c r="Y11" s="8"/>
      <c r="Z11" s="8"/>
      <c r="AA11" s="8"/>
      <c r="AB11" s="8"/>
      <c r="AC11" s="8"/>
      <c r="AD11" s="8"/>
      <c r="AE11" s="8"/>
      <c r="AF11" s="8" t="s">
        <v>39</v>
      </c>
      <c r="AG11" s="8"/>
      <c r="AH11" s="8"/>
      <c r="AI11" s="8"/>
    </row>
    <row r="13" spans="1:35">
      <c r="G13" t="s">
        <v>66</v>
      </c>
      <c r="H13">
        <f>COUNTIF(AC5:AC9,"&gt;30000")</f>
        <v>1</v>
      </c>
      <c r="I13">
        <f>COUNTIF(AC5:AC9,"&gt;20000")</f>
        <v>3</v>
      </c>
      <c r="J13">
        <f>COUNTIF(AC5:AC9,"&lt;30000")</f>
        <v>4</v>
      </c>
    </row>
    <row r="14" spans="1:35" ht="40.799999999999997" customHeight="1"/>
    <row r="15" spans="1:35" ht="25.2">
      <c r="A15" s="9" t="s">
        <v>0</v>
      </c>
      <c r="B15" s="9" t="s">
        <v>1</v>
      </c>
      <c r="C15" s="9" t="s">
        <v>2</v>
      </c>
      <c r="D15" s="10" t="s">
        <v>3</v>
      </c>
      <c r="E15" s="10" t="s">
        <v>4</v>
      </c>
      <c r="F15" s="10"/>
      <c r="G15" s="10" t="s">
        <v>5</v>
      </c>
      <c r="H15" s="10" t="s">
        <v>6</v>
      </c>
      <c r="I15" s="10" t="s">
        <v>7</v>
      </c>
      <c r="J15" s="9" t="s">
        <v>8</v>
      </c>
      <c r="K15" s="9" t="s">
        <v>9</v>
      </c>
      <c r="L15" s="10" t="s">
        <v>10</v>
      </c>
      <c r="M15" s="9" t="s">
        <v>11</v>
      </c>
      <c r="N15" s="9" t="s">
        <v>12</v>
      </c>
      <c r="O15" s="9" t="s">
        <v>13</v>
      </c>
      <c r="P15" s="9" t="s">
        <v>14</v>
      </c>
      <c r="Q15" s="9" t="s">
        <v>15</v>
      </c>
      <c r="R15" s="9" t="s">
        <v>16</v>
      </c>
      <c r="S15" s="9" t="s">
        <v>17</v>
      </c>
      <c r="T15" s="9" t="s">
        <v>18</v>
      </c>
      <c r="U15" s="9" t="s">
        <v>19</v>
      </c>
      <c r="V15" s="9" t="s">
        <v>20</v>
      </c>
      <c r="W15" s="9" t="s">
        <v>21</v>
      </c>
      <c r="X15" s="9" t="s">
        <v>58</v>
      </c>
      <c r="Y15" s="9" t="s">
        <v>22</v>
      </c>
      <c r="Z15" s="10" t="s">
        <v>23</v>
      </c>
      <c r="AA15" s="9" t="s">
        <v>24</v>
      </c>
      <c r="AB15" s="9" t="s">
        <v>25</v>
      </c>
      <c r="AC15" s="10" t="s">
        <v>26</v>
      </c>
      <c r="AD15" s="9" t="s">
        <v>27</v>
      </c>
      <c r="AE15" s="9" t="s">
        <v>28</v>
      </c>
      <c r="AF15" s="9" t="s">
        <v>29</v>
      </c>
      <c r="AG15" s="10" t="s">
        <v>30</v>
      </c>
      <c r="AH15" s="10" t="s">
        <v>31</v>
      </c>
      <c r="AI15" s="10" t="s">
        <v>32</v>
      </c>
    </row>
    <row r="16" spans="1:35">
      <c r="A16" s="1">
        <v>1</v>
      </c>
      <c r="B16" s="1">
        <v>11</v>
      </c>
      <c r="C16" s="1" t="s">
        <v>45</v>
      </c>
      <c r="D16" s="1" t="s">
        <v>41</v>
      </c>
      <c r="E16" s="1" t="s">
        <v>47</v>
      </c>
      <c r="F16" s="1"/>
      <c r="G16" s="11" t="s">
        <v>52</v>
      </c>
      <c r="H16" s="12">
        <v>41883</v>
      </c>
      <c r="I16" s="12">
        <v>41913</v>
      </c>
      <c r="J16" s="15">
        <v>30000</v>
      </c>
      <c r="K16" s="1">
        <v>0</v>
      </c>
      <c r="L16" s="1">
        <v>0</v>
      </c>
      <c r="M16" s="1">
        <v>3000</v>
      </c>
      <c r="N16" s="1">
        <f>J$5+$K$5+$L$5+$M$5</f>
        <v>33000</v>
      </c>
      <c r="O16" s="1">
        <v>30</v>
      </c>
      <c r="P16" s="1">
        <f>O16-S16-U16-W16</f>
        <v>30</v>
      </c>
      <c r="Q16" s="1">
        <v>0</v>
      </c>
      <c r="R16" s="1">
        <f>Q16*1</f>
        <v>0</v>
      </c>
      <c r="S16" s="1">
        <v>0</v>
      </c>
      <c r="T16" s="1">
        <f>S16*N16/O16*0.5</f>
        <v>0</v>
      </c>
      <c r="U16" s="1">
        <v>0</v>
      </c>
      <c r="V16" s="1">
        <f>U16*N16/O16*1</f>
        <v>0</v>
      </c>
      <c r="W16" s="1">
        <v>0</v>
      </c>
      <c r="X16" s="1">
        <f>W16*N16/O16*1.5</f>
        <v>0</v>
      </c>
      <c r="Y16" s="1">
        <f>R16+T16+V16+X16</f>
        <v>0</v>
      </c>
      <c r="Z16" s="1">
        <f>N16-Y16</f>
        <v>33000</v>
      </c>
      <c r="AA16" s="1">
        <v>50</v>
      </c>
      <c r="AB16" s="1">
        <v>0</v>
      </c>
      <c r="AC16" s="1">
        <f>Z16+M16</f>
        <v>36000</v>
      </c>
      <c r="AD16" s="1">
        <v>380.34</v>
      </c>
      <c r="AE16" s="1">
        <v>105</v>
      </c>
      <c r="AF16" s="1"/>
      <c r="AG16" s="1">
        <v>0</v>
      </c>
      <c r="AH16" s="1"/>
      <c r="AI16" s="1"/>
    </row>
    <row r="17" spans="1:35" ht="25.2">
      <c r="A17" s="9">
        <v>1.1000000000000001</v>
      </c>
      <c r="B17" s="9" t="s">
        <v>1</v>
      </c>
      <c r="C17" s="9" t="s">
        <v>2</v>
      </c>
      <c r="D17" s="10" t="s">
        <v>3</v>
      </c>
      <c r="E17" s="10" t="s">
        <v>4</v>
      </c>
      <c r="F17" s="10"/>
      <c r="G17" s="10" t="s">
        <v>5</v>
      </c>
      <c r="H17" s="10" t="s">
        <v>6</v>
      </c>
      <c r="I17" s="10" t="s">
        <v>7</v>
      </c>
      <c r="J17" s="9" t="s">
        <v>8</v>
      </c>
      <c r="K17" s="9" t="s">
        <v>9</v>
      </c>
      <c r="L17" s="10" t="s">
        <v>10</v>
      </c>
      <c r="M17" s="9" t="s">
        <v>11</v>
      </c>
      <c r="N17" s="9" t="s">
        <v>12</v>
      </c>
      <c r="O17" s="9" t="s">
        <v>13</v>
      </c>
      <c r="P17" s="9" t="s">
        <v>14</v>
      </c>
      <c r="Q17" s="9" t="s">
        <v>15</v>
      </c>
      <c r="R17" s="9" t="s">
        <v>16</v>
      </c>
      <c r="S17" s="9" t="s">
        <v>17</v>
      </c>
      <c r="T17" s="9" t="s">
        <v>18</v>
      </c>
      <c r="U17" s="9" t="s">
        <v>19</v>
      </c>
      <c r="V17" s="9" t="s">
        <v>20</v>
      </c>
      <c r="W17" s="9" t="s">
        <v>21</v>
      </c>
      <c r="X17" s="9" t="s">
        <v>58</v>
      </c>
      <c r="Y17" s="9" t="s">
        <v>22</v>
      </c>
      <c r="Z17" s="10" t="s">
        <v>23</v>
      </c>
      <c r="AA17" s="9" t="s">
        <v>24</v>
      </c>
      <c r="AB17" s="9" t="s">
        <v>25</v>
      </c>
      <c r="AC17" s="10" t="s">
        <v>26</v>
      </c>
      <c r="AD17" s="9" t="s">
        <v>27</v>
      </c>
      <c r="AE17" s="9" t="s">
        <v>28</v>
      </c>
      <c r="AF17" s="9" t="s">
        <v>29</v>
      </c>
      <c r="AG17" s="10" t="s">
        <v>30</v>
      </c>
      <c r="AH17" s="10" t="s">
        <v>31</v>
      </c>
      <c r="AI17" s="10" t="s">
        <v>32</v>
      </c>
    </row>
    <row r="18" spans="1:35">
      <c r="A18" s="1">
        <v>2</v>
      </c>
      <c r="B18" s="1">
        <v>11</v>
      </c>
      <c r="C18" s="1" t="s">
        <v>45</v>
      </c>
      <c r="D18" s="1" t="s">
        <v>42</v>
      </c>
      <c r="E18" s="1" t="s">
        <v>48</v>
      </c>
      <c r="F18" s="1"/>
      <c r="G18" s="11" t="s">
        <v>55</v>
      </c>
      <c r="H18" s="12">
        <v>41883</v>
      </c>
      <c r="I18" s="12">
        <v>41913</v>
      </c>
      <c r="J18" s="1">
        <v>20000</v>
      </c>
      <c r="K18" s="1">
        <v>0</v>
      </c>
      <c r="L18" s="1">
        <v>0</v>
      </c>
      <c r="M18" s="1">
        <v>2000</v>
      </c>
      <c r="N18" s="1">
        <f>J18+K18+L18+M18</f>
        <v>22000</v>
      </c>
      <c r="O18" s="1">
        <v>30</v>
      </c>
      <c r="P18" s="1">
        <f>O18-S18-U18-W18</f>
        <v>30</v>
      </c>
      <c r="Q18" s="1">
        <v>0</v>
      </c>
      <c r="R18" s="1">
        <f>Q18*1</f>
        <v>0</v>
      </c>
      <c r="S18" s="1">
        <v>0</v>
      </c>
      <c r="T18" s="1">
        <f>S18*N18/O18*0.5</f>
        <v>0</v>
      </c>
      <c r="U18" s="1">
        <v>0</v>
      </c>
      <c r="V18" s="1">
        <f>U18*N18/O18*1</f>
        <v>0</v>
      </c>
      <c r="W18" s="1">
        <v>0</v>
      </c>
      <c r="X18" s="1">
        <f>W18*N18/O18*1.5</f>
        <v>0</v>
      </c>
      <c r="Y18" s="1">
        <f>R18+T18+V18+X18</f>
        <v>0</v>
      </c>
      <c r="Z18" s="1">
        <f>N18-Y18</f>
        <v>22000</v>
      </c>
      <c r="AA18" s="1">
        <v>50</v>
      </c>
      <c r="AB18" s="1">
        <v>0</v>
      </c>
      <c r="AC18" s="1">
        <f>Z18+M18</f>
        <v>24000</v>
      </c>
      <c r="AD18" s="1">
        <v>380.34</v>
      </c>
      <c r="AE18" s="1">
        <v>105</v>
      </c>
      <c r="AF18" s="1"/>
      <c r="AG18" s="1">
        <v>0</v>
      </c>
      <c r="AH18" s="1"/>
      <c r="AI18" s="1"/>
    </row>
    <row r="19" spans="1:35" ht="25.2">
      <c r="A19" s="9">
        <v>2.1</v>
      </c>
      <c r="B19" s="9" t="s">
        <v>1</v>
      </c>
      <c r="C19" s="9" t="s">
        <v>2</v>
      </c>
      <c r="D19" s="10" t="s">
        <v>3</v>
      </c>
      <c r="E19" s="10" t="s">
        <v>4</v>
      </c>
      <c r="F19" s="10"/>
      <c r="G19" s="10" t="s">
        <v>5</v>
      </c>
      <c r="H19" s="10" t="s">
        <v>6</v>
      </c>
      <c r="I19" s="10" t="s">
        <v>7</v>
      </c>
      <c r="J19" s="9" t="s">
        <v>8</v>
      </c>
      <c r="K19" s="9" t="s">
        <v>9</v>
      </c>
      <c r="L19" s="10" t="s">
        <v>10</v>
      </c>
      <c r="M19" s="9" t="s">
        <v>11</v>
      </c>
      <c r="N19" s="9" t="s">
        <v>12</v>
      </c>
      <c r="O19" s="9" t="s">
        <v>13</v>
      </c>
      <c r="P19" s="9" t="s">
        <v>14</v>
      </c>
      <c r="Q19" s="9" t="s">
        <v>15</v>
      </c>
      <c r="R19" s="9" t="s">
        <v>16</v>
      </c>
      <c r="S19" s="9" t="s">
        <v>17</v>
      </c>
      <c r="T19" s="9" t="s">
        <v>18</v>
      </c>
      <c r="U19" s="9" t="s">
        <v>19</v>
      </c>
      <c r="V19" s="9" t="s">
        <v>20</v>
      </c>
      <c r="W19" s="9" t="s">
        <v>21</v>
      </c>
      <c r="X19" s="9" t="s">
        <v>58</v>
      </c>
      <c r="Y19" s="9" t="s">
        <v>22</v>
      </c>
      <c r="Z19" s="10" t="s">
        <v>23</v>
      </c>
      <c r="AA19" s="9" t="s">
        <v>24</v>
      </c>
      <c r="AB19" s="9" t="s">
        <v>25</v>
      </c>
      <c r="AC19" s="10" t="s">
        <v>26</v>
      </c>
      <c r="AD19" s="9" t="s">
        <v>27</v>
      </c>
      <c r="AE19" s="9" t="s">
        <v>28</v>
      </c>
      <c r="AF19" s="9" t="s">
        <v>29</v>
      </c>
      <c r="AG19" s="10" t="s">
        <v>30</v>
      </c>
      <c r="AH19" s="10" t="s">
        <v>31</v>
      </c>
      <c r="AI19" s="10" t="s">
        <v>32</v>
      </c>
    </row>
    <row r="20" spans="1:35">
      <c r="A20" s="1">
        <v>3</v>
      </c>
      <c r="B20" s="1">
        <v>11</v>
      </c>
      <c r="C20" s="1" t="s">
        <v>45</v>
      </c>
      <c r="D20" s="1" t="s">
        <v>42</v>
      </c>
      <c r="E20" s="1" t="s">
        <v>49</v>
      </c>
      <c r="F20" s="1"/>
      <c r="G20" s="11" t="s">
        <v>53</v>
      </c>
      <c r="H20" s="12">
        <v>41883</v>
      </c>
      <c r="I20" s="12">
        <v>41913</v>
      </c>
      <c r="J20" s="1">
        <v>20000</v>
      </c>
      <c r="K20" s="1">
        <v>0</v>
      </c>
      <c r="L20" s="1">
        <v>0</v>
      </c>
      <c r="M20" s="1">
        <v>2000</v>
      </c>
      <c r="N20" s="1">
        <f>J20+K20+L20+M20</f>
        <v>22000</v>
      </c>
      <c r="O20" s="1">
        <v>30</v>
      </c>
      <c r="P20" s="1">
        <f>O20-S20-U20-W20</f>
        <v>30</v>
      </c>
      <c r="Q20" s="1">
        <v>0</v>
      </c>
      <c r="R20" s="1">
        <f>Q20*1</f>
        <v>0</v>
      </c>
      <c r="S20" s="1">
        <v>0</v>
      </c>
      <c r="T20" s="1">
        <f>S20*N20/O20*0.5</f>
        <v>0</v>
      </c>
      <c r="U20" s="1">
        <v>0</v>
      </c>
      <c r="V20" s="1">
        <f>U20*N20/O20*1</f>
        <v>0</v>
      </c>
      <c r="W20" s="1">
        <v>0</v>
      </c>
      <c r="X20" s="1">
        <f>W20*N20/O20*1.5</f>
        <v>0</v>
      </c>
      <c r="Y20" s="1">
        <f>R20+T20+V20+X20</f>
        <v>0</v>
      </c>
      <c r="Z20" s="1">
        <f>N20-Y20</f>
        <v>22000</v>
      </c>
      <c r="AA20" s="1">
        <v>50</v>
      </c>
      <c r="AB20" s="1">
        <v>0</v>
      </c>
      <c r="AC20" s="1">
        <f>Z20+M20</f>
        <v>24000</v>
      </c>
      <c r="AD20" s="1">
        <v>380.34</v>
      </c>
      <c r="AE20" s="1">
        <v>105</v>
      </c>
      <c r="AF20" s="1"/>
      <c r="AG20" s="1">
        <v>0</v>
      </c>
      <c r="AH20" s="1"/>
      <c r="AI20" s="1"/>
    </row>
    <row r="21" spans="1:35" ht="25.2">
      <c r="A21" s="9">
        <v>3.1</v>
      </c>
      <c r="B21" s="9" t="s">
        <v>1</v>
      </c>
      <c r="C21" s="9" t="s">
        <v>2</v>
      </c>
      <c r="D21" s="10" t="s">
        <v>3</v>
      </c>
      <c r="E21" s="10" t="s">
        <v>4</v>
      </c>
      <c r="F21" s="10"/>
      <c r="G21" s="10" t="s">
        <v>5</v>
      </c>
      <c r="H21" s="10" t="s">
        <v>6</v>
      </c>
      <c r="I21" s="10" t="s">
        <v>7</v>
      </c>
      <c r="J21" s="9" t="s">
        <v>8</v>
      </c>
      <c r="K21" s="9" t="s">
        <v>9</v>
      </c>
      <c r="L21" s="10" t="s">
        <v>10</v>
      </c>
      <c r="M21" s="9" t="s">
        <v>11</v>
      </c>
      <c r="N21" s="9" t="s">
        <v>12</v>
      </c>
      <c r="O21" s="9" t="s">
        <v>13</v>
      </c>
      <c r="P21" s="9" t="s">
        <v>14</v>
      </c>
      <c r="Q21" s="9" t="s">
        <v>15</v>
      </c>
      <c r="R21" s="9" t="s">
        <v>16</v>
      </c>
      <c r="S21" s="9" t="s">
        <v>17</v>
      </c>
      <c r="T21" s="9" t="s">
        <v>18</v>
      </c>
      <c r="U21" s="9" t="s">
        <v>19</v>
      </c>
      <c r="V21" s="9" t="s">
        <v>20</v>
      </c>
      <c r="W21" s="9" t="s">
        <v>21</v>
      </c>
      <c r="X21" s="9" t="s">
        <v>58</v>
      </c>
      <c r="Y21" s="9" t="s">
        <v>22</v>
      </c>
      <c r="Z21" s="10" t="s">
        <v>23</v>
      </c>
      <c r="AA21" s="9" t="s">
        <v>24</v>
      </c>
      <c r="AB21" s="9" t="s">
        <v>25</v>
      </c>
      <c r="AC21" s="10" t="s">
        <v>26</v>
      </c>
      <c r="AD21" s="9" t="s">
        <v>27</v>
      </c>
      <c r="AE21" s="9" t="s">
        <v>28</v>
      </c>
      <c r="AF21" s="9" t="s">
        <v>29</v>
      </c>
      <c r="AG21" s="10" t="s">
        <v>30</v>
      </c>
      <c r="AH21" s="10" t="s">
        <v>31</v>
      </c>
      <c r="AI21" s="10" t="s">
        <v>32</v>
      </c>
    </row>
    <row r="22" spans="1:35">
      <c r="A22" s="1">
        <v>4</v>
      </c>
      <c r="B22" s="1">
        <v>11</v>
      </c>
      <c r="C22" s="1" t="s">
        <v>45</v>
      </c>
      <c r="D22" s="1" t="s">
        <v>43</v>
      </c>
      <c r="E22" s="1" t="s">
        <v>50</v>
      </c>
      <c r="F22" s="1"/>
      <c r="G22" s="11" t="s">
        <v>54</v>
      </c>
      <c r="H22" s="12">
        <v>41892</v>
      </c>
      <c r="I22" s="13" t="s">
        <v>57</v>
      </c>
      <c r="J22" s="1">
        <v>5000</v>
      </c>
      <c r="K22" s="1">
        <v>0</v>
      </c>
      <c r="L22" s="1">
        <v>0</v>
      </c>
      <c r="M22" s="1">
        <v>500</v>
      </c>
      <c r="N22" s="1">
        <f>J22+K22+L22+M22</f>
        <v>5500</v>
      </c>
      <c r="O22" s="1">
        <v>30</v>
      </c>
      <c r="P22" s="1">
        <f>O22-S22-U22-W22</f>
        <v>30</v>
      </c>
      <c r="Q22" s="1">
        <v>0</v>
      </c>
      <c r="R22" s="1">
        <f>Q22*1</f>
        <v>0</v>
      </c>
      <c r="S22" s="1">
        <v>0</v>
      </c>
      <c r="T22" s="1">
        <f>S22*N22/O22*0.5</f>
        <v>0</v>
      </c>
      <c r="U22" s="1">
        <v>0</v>
      </c>
      <c r="V22" s="1">
        <f>U22*N22/O22*1</f>
        <v>0</v>
      </c>
      <c r="W22" s="1">
        <v>0</v>
      </c>
      <c r="X22" s="1">
        <f>W22*N22/O22*1.5</f>
        <v>0</v>
      </c>
      <c r="Y22" s="1">
        <f>R22+T22+V22+X22</f>
        <v>0</v>
      </c>
      <c r="Z22" s="1">
        <f>N22-Y22</f>
        <v>5500</v>
      </c>
      <c r="AA22" s="1">
        <v>50</v>
      </c>
      <c r="AB22" s="1">
        <v>0</v>
      </c>
      <c r="AC22" s="1">
        <f>Z22+M22</f>
        <v>6000</v>
      </c>
      <c r="AD22" s="1">
        <v>380.34</v>
      </c>
      <c r="AE22" s="1">
        <v>105</v>
      </c>
      <c r="AF22" s="1"/>
      <c r="AG22" s="1">
        <v>0</v>
      </c>
      <c r="AH22" s="1"/>
      <c r="AI22" s="1"/>
    </row>
    <row r="23" spans="1:35" ht="25.2">
      <c r="A23" s="9">
        <v>4.0999999999999996</v>
      </c>
      <c r="B23" s="9" t="s">
        <v>1</v>
      </c>
      <c r="C23" s="9" t="s">
        <v>2</v>
      </c>
      <c r="D23" s="10" t="s">
        <v>3</v>
      </c>
      <c r="E23" s="10" t="s">
        <v>4</v>
      </c>
      <c r="F23" s="10"/>
      <c r="G23" s="10" t="s">
        <v>5</v>
      </c>
      <c r="H23" s="10" t="s">
        <v>6</v>
      </c>
      <c r="I23" s="10" t="s">
        <v>7</v>
      </c>
      <c r="J23" s="9" t="s">
        <v>8</v>
      </c>
      <c r="K23" s="9" t="s">
        <v>9</v>
      </c>
      <c r="L23" s="10" t="s">
        <v>10</v>
      </c>
      <c r="M23" s="9" t="s">
        <v>11</v>
      </c>
      <c r="N23" s="9" t="s">
        <v>12</v>
      </c>
      <c r="O23" s="9" t="s">
        <v>13</v>
      </c>
      <c r="P23" s="9" t="s">
        <v>14</v>
      </c>
      <c r="Q23" s="9" t="s">
        <v>15</v>
      </c>
      <c r="R23" s="9" t="s">
        <v>16</v>
      </c>
      <c r="S23" s="9" t="s">
        <v>17</v>
      </c>
      <c r="T23" s="9" t="s">
        <v>18</v>
      </c>
      <c r="U23" s="9" t="s">
        <v>19</v>
      </c>
      <c r="V23" s="9" t="s">
        <v>20</v>
      </c>
      <c r="W23" s="9" t="s">
        <v>21</v>
      </c>
      <c r="X23" s="9" t="s">
        <v>58</v>
      </c>
      <c r="Y23" s="9" t="s">
        <v>22</v>
      </c>
      <c r="Z23" s="10" t="s">
        <v>23</v>
      </c>
      <c r="AA23" s="9" t="s">
        <v>24</v>
      </c>
      <c r="AB23" s="9" t="s">
        <v>25</v>
      </c>
      <c r="AC23" s="10" t="s">
        <v>26</v>
      </c>
      <c r="AD23" s="9" t="s">
        <v>27</v>
      </c>
      <c r="AE23" s="9" t="s">
        <v>28</v>
      </c>
      <c r="AF23" s="9" t="s">
        <v>29</v>
      </c>
      <c r="AG23" s="10" t="s">
        <v>30</v>
      </c>
      <c r="AH23" s="10" t="s">
        <v>31</v>
      </c>
      <c r="AI23" s="10" t="s">
        <v>32</v>
      </c>
    </row>
    <row r="24" spans="1:35">
      <c r="A24" s="1">
        <v>5</v>
      </c>
      <c r="B24" s="1">
        <v>11</v>
      </c>
      <c r="C24" s="1" t="s">
        <v>46</v>
      </c>
      <c r="D24" s="1" t="s">
        <v>44</v>
      </c>
      <c r="E24" s="1" t="s">
        <v>51</v>
      </c>
      <c r="F24" s="1"/>
      <c r="G24" s="11" t="s">
        <v>56</v>
      </c>
      <c r="H24" s="12">
        <v>41883</v>
      </c>
      <c r="I24" s="14" t="s">
        <v>57</v>
      </c>
      <c r="J24" s="1">
        <v>10000</v>
      </c>
      <c r="K24" s="1">
        <v>0</v>
      </c>
      <c r="L24" s="1">
        <v>0</v>
      </c>
      <c r="M24" s="1">
        <v>1000</v>
      </c>
      <c r="N24" s="1">
        <f>J24+K24+L24+M24</f>
        <v>11000</v>
      </c>
      <c r="O24" s="1">
        <v>30</v>
      </c>
      <c r="P24" s="1">
        <f>O24-S24-U24-W24</f>
        <v>30</v>
      </c>
      <c r="Q24" s="1">
        <v>0</v>
      </c>
      <c r="R24" s="1">
        <f>Q24*1</f>
        <v>0</v>
      </c>
      <c r="S24" s="1">
        <v>0</v>
      </c>
      <c r="T24" s="1">
        <f>S24*N24/O24*0.5</f>
        <v>0</v>
      </c>
      <c r="U24" s="1">
        <v>0</v>
      </c>
      <c r="V24" s="1">
        <f>U24*N24/O24*1</f>
        <v>0</v>
      </c>
      <c r="W24" s="1">
        <v>0</v>
      </c>
      <c r="X24" s="1">
        <f>W24*N24/O24*1.5</f>
        <v>0</v>
      </c>
      <c r="Y24" s="1">
        <f>R24+T24+V24+X24</f>
        <v>0</v>
      </c>
      <c r="Z24" s="1">
        <f>N24-Y24</f>
        <v>11000</v>
      </c>
      <c r="AA24" s="1">
        <v>50</v>
      </c>
      <c r="AB24" s="1">
        <v>0</v>
      </c>
      <c r="AC24" s="1">
        <f>Z24+M24</f>
        <v>12000</v>
      </c>
      <c r="AD24" s="1">
        <v>380.34</v>
      </c>
      <c r="AE24" s="1">
        <v>105</v>
      </c>
      <c r="AF24" s="1"/>
      <c r="AG24" s="1">
        <v>0</v>
      </c>
      <c r="AH24" s="1"/>
      <c r="AI24" s="1"/>
    </row>
    <row r="25" spans="1:35">
      <c r="A25" s="1">
        <v>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s="9"/>
    </row>
    <row r="38" spans="1:12">
      <c r="L38" s="26" t="s">
        <v>68</v>
      </c>
    </row>
    <row r="39" spans="1:12" ht="28.8">
      <c r="L39" s="27" t="s">
        <v>69</v>
      </c>
    </row>
    <row r="40" spans="1:12">
      <c r="A40" t="s">
        <v>70</v>
      </c>
      <c r="B40" t="str">
        <f>VLOOKUP(A40,A40:B46,B41)</f>
        <v>a</v>
      </c>
      <c r="G40">
        <v>30</v>
      </c>
    </row>
    <row r="41" spans="1:12">
      <c r="A41" t="s">
        <v>71</v>
      </c>
      <c r="B41">
        <v>1</v>
      </c>
      <c r="E41">
        <v>300</v>
      </c>
      <c r="G41">
        <f>E41*$G$40</f>
        <v>9000</v>
      </c>
      <c r="L41" t="s">
        <v>67</v>
      </c>
    </row>
    <row r="42" spans="1:12">
      <c r="A42" t="s">
        <v>72</v>
      </c>
      <c r="B42">
        <v>5</v>
      </c>
      <c r="E42">
        <v>160</v>
      </c>
      <c r="G42">
        <f t="shared" ref="G42:G44" si="8">E42*$G$40</f>
        <v>4800</v>
      </c>
      <c r="L42">
        <v>52</v>
      </c>
    </row>
    <row r="43" spans="1:12">
      <c r="A43" t="s">
        <v>73</v>
      </c>
      <c r="B43">
        <v>9</v>
      </c>
      <c r="E43">
        <v>150</v>
      </c>
      <c r="G43">
        <f t="shared" si="8"/>
        <v>4500</v>
      </c>
    </row>
    <row r="44" spans="1:12">
      <c r="A44" t="s">
        <v>74</v>
      </c>
      <c r="B44">
        <v>3</v>
      </c>
      <c r="E44">
        <v>100</v>
      </c>
      <c r="G44">
        <f t="shared" si="8"/>
        <v>3000</v>
      </c>
    </row>
    <row r="45" spans="1:12">
      <c r="A45" t="s">
        <v>75</v>
      </c>
      <c r="B45">
        <v>6</v>
      </c>
      <c r="J45">
        <v>2.5154999999999998</v>
      </c>
    </row>
    <row r="46" spans="1:12">
      <c r="A46" t="s">
        <v>76</v>
      </c>
      <c r="B46">
        <v>2</v>
      </c>
      <c r="J46">
        <f>ROUND(J45,2)</f>
        <v>2.52</v>
      </c>
    </row>
    <row r="48" spans="1:12">
      <c r="C48" t="str">
        <f>VLOOKUP(A41,A41:B46,1)</f>
        <v>b</v>
      </c>
    </row>
    <row r="49" spans="3:5">
      <c r="C49" t="s">
        <v>73</v>
      </c>
      <c r="E49" t="s">
        <v>77</v>
      </c>
    </row>
    <row r="50" spans="3:5">
      <c r="C50" t="s">
        <v>74</v>
      </c>
    </row>
    <row r="51" spans="3:5">
      <c r="C51" t="s">
        <v>76</v>
      </c>
    </row>
  </sheetData>
  <sortState ref="E41:E44">
    <sortCondition descending="1" ref="E41"/>
  </sortState>
  <mergeCells count="2">
    <mergeCell ref="AG2:AI2"/>
    <mergeCell ref="A1:A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4" orientation="portrait" verticalDpi="200" r:id="rId1"/>
  <headerFooter>
    <oddFooter>&amp;L&amp;P&amp;C&amp;P</oddFooter>
  </headerFooter>
  <rowBreaks count="3" manualBreakCount="3">
    <brk id="13" max="33" man="1"/>
    <brk id="27" max="16383" man="1"/>
    <brk id="30" max="16383" man="1"/>
  </rowBreaks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F9" sqref="F9"/>
    </sheetView>
  </sheetViews>
  <sheetFormatPr defaultRowHeight="14.4"/>
  <sheetData>
    <row r="1" spans="1:7">
      <c r="A1" s="16"/>
      <c r="B1" s="17" t="s">
        <v>62</v>
      </c>
      <c r="E1" s="22" t="s">
        <v>62</v>
      </c>
    </row>
    <row r="2" spans="1:7">
      <c r="A2" s="18" t="s">
        <v>61</v>
      </c>
      <c r="B2" s="19"/>
      <c r="E2" s="21" t="s">
        <v>61</v>
      </c>
    </row>
    <row r="3" spans="1:7">
      <c r="F3" s="16"/>
      <c r="G3" s="23" t="s">
        <v>65</v>
      </c>
    </row>
    <row r="4" spans="1:7">
      <c r="F4" s="18" t="s">
        <v>62</v>
      </c>
      <c r="G4" s="19" t="s">
        <v>63</v>
      </c>
    </row>
    <row r="12" spans="1:7">
      <c r="B12" s="16"/>
      <c r="C12" s="20"/>
      <c r="D12" s="20"/>
      <c r="E12" s="17" t="s">
        <v>64</v>
      </c>
    </row>
    <row r="13" spans="1:7">
      <c r="B13" s="18" t="s">
        <v>62</v>
      </c>
      <c r="C13" s="2"/>
      <c r="D13" s="2" t="s">
        <v>63</v>
      </c>
      <c r="E13" s="19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maxiaoqing</cp:lastModifiedBy>
  <cp:lastPrinted>2019-03-27T12:27:18Z</cp:lastPrinted>
  <dcterms:created xsi:type="dcterms:W3CDTF">2019-03-25T01:59:16Z</dcterms:created>
  <dcterms:modified xsi:type="dcterms:W3CDTF">2019-04-01T13:00:26Z</dcterms:modified>
</cp:coreProperties>
</file>